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14520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<sst xmlns="http://schemas.openxmlformats.org/spreadsheetml/2006/main" count="50" uniqueCount="36">
  <si>
    <t>Note: for TBI use ONLY!</t>
  </si>
  <si>
    <r>
      <t xml:space="preserve">Fill in the items in row 8 (in </t>
    </r>
    <r>
      <rPr>
        <b/>
        <sz val="11"/>
        <color indexed="12"/>
        <rFont val="Arial"/>
        <family val="2"/>
      </rPr>
      <t>blue</t>
    </r>
    <r>
      <rPr>
        <sz val="11"/>
        <rFont val="Arial"/>
        <family val="2"/>
      </rPr>
      <t>), the BPC values for the tables will be calculated &amp; displayed</t>
    </r>
  </si>
  <si>
    <t>Cyl:</t>
  </si>
  <si>
    <t>CI:</t>
  </si>
  <si>
    <t>Fuel PSI:</t>
  </si>
  <si>
    <t>Inj #/hr:</t>
  </si>
  <si>
    <t># Inj:</t>
  </si>
  <si>
    <t>rr, V 1.1</t>
  </si>
  <si>
    <t xml:space="preserve">Cyl: </t>
  </si>
  <si>
    <t>Number of cylinders</t>
  </si>
  <si>
    <t>Cubic inch displacement</t>
  </si>
  <si>
    <t>Fuel pressure with vac line disconnected and engine running</t>
  </si>
  <si>
    <t xml:space="preserve">Inj #/hr: </t>
  </si>
  <si>
    <t>Total number of injectors</t>
  </si>
  <si>
    <t>Standard BPC table: 'BPC - BPC vs VAC'</t>
  </si>
  <si>
    <t>VAC</t>
  </si>
  <si>
    <t>BPC</t>
  </si>
  <si>
    <t>PSI, fuel</t>
  </si>
  <si>
    <t>Gms/Sec</t>
  </si>
  <si>
    <t>#/HR</t>
  </si>
  <si>
    <t>Cyl/Vol L:</t>
  </si>
  <si>
    <t>Factor:</t>
  </si>
  <si>
    <t>Approximate</t>
  </si>
  <si>
    <t>HP</t>
  </si>
  <si>
    <t>Supported:</t>
  </si>
  <si>
    <t>Boost BPC table: 'BST - BPC vs Boost'</t>
  </si>
  <si>
    <t>Boost Kpa</t>
  </si>
  <si>
    <t>: end of spreadsheet :</t>
  </si>
  <si>
    <t>Calculate the BPC for TBI Injected Engines</t>
  </si>
  <si>
    <t>Single injector flow rate in lbs per hour @ 13 psi</t>
  </si>
  <si>
    <t>VacRef:</t>
  </si>
  <si>
    <t>0 for a Standard FPR, 1 for a Vacuum Referenced FPR (connected to manifold vacuum)</t>
  </si>
  <si>
    <t>Flow per Injector:</t>
  </si>
  <si>
    <t>Total Injector Flow:</t>
  </si>
  <si>
    <t>#/Hr</t>
  </si>
  <si>
    <t>Note: TBI injector sizes are (at 13 psi): 33 for 2.8 and 3.1, 45 for 4.3, 55 for 5.0, 61 for  5.7, 68 for cop, 75 or 80.5 for 454s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</si>
</sst>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  <numFmt numFmtId="166" formatCode="0.0000000"/>
    <numFmt numFmtId="167" formatCode="0.00000"/>
    <numFmt numFmtId="168" formatCode="0.0000"/>
    <numFmt numFmtId="169" formatCode="0.000"/>
  </numFmts>
  <fonts count="42">
    <font>
      <sz val="10"/>
      <name val="Arial"/>
      <family val="0"/>
    </font>
    <font>
      <b/>
      <u val="single"/>
      <sz val="11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6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60"/>
  <sheetViews>
    <sheetView tabSelected="1" zoomScalePageLayoutView="0" workbookViewId="0" topLeftCell="A1">
      <selection activeCell="N4" sqref="N4"/>
    </sheetView>
  </sheetViews>
  <sheetFormatPr defaultColWidth="9.140625" defaultRowHeight="12.75"/>
  <cols>
    <col min="7" max="8" width="9.57421875" style="0" bestFit="1" customWidth="1"/>
    <col min="9" max="10" width="9.57421875" style="0" customWidth="1"/>
  </cols>
  <sheetData>
    <row r="2" ht="15">
      <c r="B2" s="1" t="s">
        <v>28</v>
      </c>
    </row>
    <row r="4" ht="12.75">
      <c r="B4" s="2" t="s">
        <v>0</v>
      </c>
    </row>
    <row r="5" ht="12.75">
      <c r="B5" s="2" t="s">
        <v>35</v>
      </c>
    </row>
    <row r="6" ht="15">
      <c r="B6" s="3" t="s">
        <v>1</v>
      </c>
    </row>
    <row r="8" spans="2:10" ht="15"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30</v>
      </c>
      <c r="J8" t="s">
        <v>7</v>
      </c>
    </row>
    <row r="9" spans="2:7" ht="15">
      <c r="B9" s="5">
        <v>8</v>
      </c>
      <c r="C9" s="5">
        <v>350</v>
      </c>
      <c r="D9" s="5">
        <v>12</v>
      </c>
      <c r="E9" s="5">
        <v>80.5</v>
      </c>
      <c r="F9" s="5">
        <v>2</v>
      </c>
      <c r="G9" s="5">
        <v>0</v>
      </c>
    </row>
    <row r="11" spans="2:6" ht="15">
      <c r="B11" s="6" t="s">
        <v>8</v>
      </c>
      <c r="C11" s="6" t="s">
        <v>9</v>
      </c>
      <c r="D11" s="6"/>
      <c r="E11" s="6"/>
      <c r="F11" s="6"/>
    </row>
    <row r="12" spans="2:6" ht="15">
      <c r="B12" s="6" t="s">
        <v>3</v>
      </c>
      <c r="C12" s="6" t="s">
        <v>10</v>
      </c>
      <c r="D12" s="6"/>
      <c r="E12" s="6"/>
      <c r="F12" s="6"/>
    </row>
    <row r="13" spans="2:6" ht="15">
      <c r="B13" s="6" t="s">
        <v>4</v>
      </c>
      <c r="C13" s="6" t="s">
        <v>11</v>
      </c>
      <c r="D13" s="6"/>
      <c r="E13" s="6"/>
      <c r="F13" s="6"/>
    </row>
    <row r="14" spans="2:3" ht="15">
      <c r="B14" s="6" t="s">
        <v>12</v>
      </c>
      <c r="C14" s="6" t="s">
        <v>29</v>
      </c>
    </row>
    <row r="15" spans="2:3" ht="15">
      <c r="B15" s="6" t="s">
        <v>6</v>
      </c>
      <c r="C15" s="6" t="s">
        <v>13</v>
      </c>
    </row>
    <row r="16" spans="2:3" ht="15">
      <c r="B16" s="6" t="s">
        <v>30</v>
      </c>
      <c r="C16" s="6" t="s">
        <v>31</v>
      </c>
    </row>
    <row r="18" ht="12.75">
      <c r="B18" s="7" t="s">
        <v>14</v>
      </c>
    </row>
    <row r="19" spans="7:9" ht="12.75">
      <c r="G19" s="7" t="s">
        <v>32</v>
      </c>
      <c r="I19" s="7" t="s">
        <v>33</v>
      </c>
    </row>
    <row r="20" spans="2:14" ht="12.75">
      <c r="B20" s="8" t="s">
        <v>15</v>
      </c>
      <c r="C20" s="8" t="s">
        <v>16</v>
      </c>
      <c r="D20" s="8"/>
      <c r="E20" s="8" t="s">
        <v>17</v>
      </c>
      <c r="F20" s="8"/>
      <c r="G20" s="8" t="s">
        <v>18</v>
      </c>
      <c r="H20" s="8" t="s">
        <v>34</v>
      </c>
      <c r="I20" s="8"/>
      <c r="J20" s="8" t="s">
        <v>34</v>
      </c>
      <c r="L20" s="7" t="s">
        <v>20</v>
      </c>
      <c r="N20" s="7"/>
    </row>
    <row r="21" spans="2:14" ht="12.75">
      <c r="B21">
        <v>0</v>
      </c>
      <c r="C21" s="2">
        <f>ROUND($L$24*($L$21/(SQRT(E21/13)*$E$9*453.6/3600)),0)</f>
        <v>108</v>
      </c>
      <c r="E21" s="9">
        <f>IF($G$9,($D$9-B21*0.14503),($D$9))</f>
        <v>12</v>
      </c>
      <c r="G21" s="9">
        <f>(SQRT(E21/13)*$E$9*453.6/3600)</f>
        <v>9.745079184269994</v>
      </c>
      <c r="H21" s="10">
        <f>SQRT(E21/13)*$E$9</f>
        <v>77.34189828785709</v>
      </c>
      <c r="I21" s="9"/>
      <c r="J21" s="10">
        <f>(SQRT(E21/13)*$E$9)*$F$9</f>
        <v>154.68379657571418</v>
      </c>
      <c r="L21">
        <f>C9*0.01639/$B$9</f>
        <v>0.7170624999999999</v>
      </c>
      <c r="N21" s="9"/>
    </row>
    <row r="22" spans="2:14" ht="12.75">
      <c r="B22">
        <v>5</v>
      </c>
      <c r="C22" s="2">
        <f aca="true" t="shared" si="0" ref="C22:C37">ROUND($L$24*($L$21/(SQRT(E22/13)*$E$9*453.6/3600)),0)</f>
        <v>108</v>
      </c>
      <c r="E22" s="9">
        <f aca="true" t="shared" si="1" ref="E22:E37">IF($G$9,($D$9-B22*0.14503),($D$9))</f>
        <v>12</v>
      </c>
      <c r="G22" s="9">
        <f aca="true" t="shared" si="2" ref="G22:G37">(SQRT(E22/13)*$E$9*453.6/3600)</f>
        <v>9.745079184269994</v>
      </c>
      <c r="H22" s="10">
        <f aca="true" t="shared" si="3" ref="H22:H37">SQRT(E22/13)*$E$9</f>
        <v>77.34189828785709</v>
      </c>
      <c r="I22" s="9"/>
      <c r="J22" s="10">
        <f aca="true" t="shared" si="4" ref="J22:J37">(SQRT(E22/13)*$E$9)*$F$9</f>
        <v>154.68379657571418</v>
      </c>
      <c r="N22" s="9"/>
    </row>
    <row r="23" spans="2:14" ht="12.75">
      <c r="B23">
        <v>10</v>
      </c>
      <c r="C23" s="2">
        <f t="shared" si="0"/>
        <v>108</v>
      </c>
      <c r="E23" s="9">
        <f t="shared" si="1"/>
        <v>12</v>
      </c>
      <c r="G23" s="9">
        <f t="shared" si="2"/>
        <v>9.745079184269994</v>
      </c>
      <c r="H23" s="10">
        <f t="shared" si="3"/>
        <v>77.34189828785709</v>
      </c>
      <c r="I23" s="9"/>
      <c r="J23" s="10">
        <f t="shared" si="4"/>
        <v>154.68379657571418</v>
      </c>
      <c r="L23" s="7" t="s">
        <v>21</v>
      </c>
      <c r="N23" s="9"/>
    </row>
    <row r="24" spans="2:14" ht="12.75">
      <c r="B24">
        <v>15</v>
      </c>
      <c r="C24" s="2">
        <f t="shared" si="0"/>
        <v>108</v>
      </c>
      <c r="E24" s="9">
        <f t="shared" si="1"/>
        <v>12</v>
      </c>
      <c r="G24" s="9">
        <f t="shared" si="2"/>
        <v>9.745079184269994</v>
      </c>
      <c r="H24" s="10">
        <f t="shared" si="3"/>
        <v>77.34189828785709</v>
      </c>
      <c r="I24" s="9"/>
      <c r="J24" s="10">
        <f t="shared" si="4"/>
        <v>154.68379657571418</v>
      </c>
      <c r="L24">
        <f>1461.5/($F$9/2)</f>
        <v>1461.5</v>
      </c>
      <c r="N24" s="9"/>
    </row>
    <row r="25" spans="2:14" ht="12.75">
      <c r="B25">
        <v>20</v>
      </c>
      <c r="C25" s="2">
        <f t="shared" si="0"/>
        <v>108</v>
      </c>
      <c r="E25" s="9">
        <f t="shared" si="1"/>
        <v>12</v>
      </c>
      <c r="G25" s="9">
        <f t="shared" si="2"/>
        <v>9.745079184269994</v>
      </c>
      <c r="H25" s="10">
        <f t="shared" si="3"/>
        <v>77.34189828785709</v>
      </c>
      <c r="I25" s="9"/>
      <c r="J25" s="10">
        <f t="shared" si="4"/>
        <v>154.68379657571418</v>
      </c>
      <c r="N25" s="9"/>
    </row>
    <row r="26" spans="2:14" ht="12.75">
      <c r="B26">
        <v>25</v>
      </c>
      <c r="C26" s="2">
        <f t="shared" si="0"/>
        <v>108</v>
      </c>
      <c r="E26" s="9">
        <f t="shared" si="1"/>
        <v>12</v>
      </c>
      <c r="G26" s="9">
        <f t="shared" si="2"/>
        <v>9.745079184269994</v>
      </c>
      <c r="H26" s="10">
        <f t="shared" si="3"/>
        <v>77.34189828785709</v>
      </c>
      <c r="I26" s="9"/>
      <c r="J26" s="10">
        <f t="shared" si="4"/>
        <v>154.68379657571418</v>
      </c>
      <c r="L26" s="7" t="s">
        <v>22</v>
      </c>
      <c r="N26" s="9"/>
    </row>
    <row r="27" spans="2:14" ht="12.75">
      <c r="B27">
        <v>30</v>
      </c>
      <c r="C27" s="2">
        <f t="shared" si="0"/>
        <v>108</v>
      </c>
      <c r="E27" s="9">
        <f t="shared" si="1"/>
        <v>12</v>
      </c>
      <c r="G27" s="9">
        <f t="shared" si="2"/>
        <v>9.745079184269994</v>
      </c>
      <c r="H27" s="10">
        <f t="shared" si="3"/>
        <v>77.34189828785709</v>
      </c>
      <c r="I27" s="9"/>
      <c r="J27" s="10">
        <f t="shared" si="4"/>
        <v>154.68379657571418</v>
      </c>
      <c r="L27" s="8" t="s">
        <v>23</v>
      </c>
      <c r="N27" s="9"/>
    </row>
    <row r="28" spans="2:14" ht="12.75">
      <c r="B28">
        <v>35</v>
      </c>
      <c r="C28" s="2">
        <f t="shared" si="0"/>
        <v>108</v>
      </c>
      <c r="E28" s="9">
        <f t="shared" si="1"/>
        <v>12</v>
      </c>
      <c r="G28" s="9">
        <f t="shared" si="2"/>
        <v>9.745079184269994</v>
      </c>
      <c r="H28" s="10">
        <f t="shared" si="3"/>
        <v>77.34189828785709</v>
      </c>
      <c r="I28" s="9"/>
      <c r="J28" s="10">
        <f t="shared" si="4"/>
        <v>154.68379657571418</v>
      </c>
      <c r="L28" s="7" t="s">
        <v>24</v>
      </c>
      <c r="N28" s="9"/>
    </row>
    <row r="29" spans="2:14" ht="12.75">
      <c r="B29">
        <v>40</v>
      </c>
      <c r="C29" s="2">
        <f t="shared" si="0"/>
        <v>108</v>
      </c>
      <c r="E29" s="9">
        <f t="shared" si="1"/>
        <v>12</v>
      </c>
      <c r="G29" s="9">
        <f t="shared" si="2"/>
        <v>9.745079184269994</v>
      </c>
      <c r="H29" s="10">
        <f t="shared" si="3"/>
        <v>77.34189828785709</v>
      </c>
      <c r="I29" s="9"/>
      <c r="J29" s="10">
        <f t="shared" si="4"/>
        <v>154.68379657571418</v>
      </c>
      <c r="L29">
        <f>ROUND(($H$21*$F$9/0.45)*0.85,0)</f>
        <v>292</v>
      </c>
      <c r="N29" s="9"/>
    </row>
    <row r="30" spans="2:14" ht="12.75">
      <c r="B30">
        <v>45</v>
      </c>
      <c r="C30" s="2">
        <f t="shared" si="0"/>
        <v>108</v>
      </c>
      <c r="E30" s="9">
        <f t="shared" si="1"/>
        <v>12</v>
      </c>
      <c r="G30" s="9">
        <f t="shared" si="2"/>
        <v>9.745079184269994</v>
      </c>
      <c r="H30" s="10">
        <f t="shared" si="3"/>
        <v>77.34189828785709</v>
      </c>
      <c r="I30" s="9"/>
      <c r="J30" s="10">
        <f t="shared" si="4"/>
        <v>154.68379657571418</v>
      </c>
      <c r="N30" s="9"/>
    </row>
    <row r="31" spans="2:14" ht="12.75">
      <c r="B31">
        <v>50</v>
      </c>
      <c r="C31" s="2">
        <f t="shared" si="0"/>
        <v>108</v>
      </c>
      <c r="E31" s="9">
        <f t="shared" si="1"/>
        <v>12</v>
      </c>
      <c r="G31" s="9">
        <f t="shared" si="2"/>
        <v>9.745079184269994</v>
      </c>
      <c r="H31" s="10">
        <f t="shared" si="3"/>
        <v>77.34189828785709</v>
      </c>
      <c r="I31" s="9"/>
      <c r="J31" s="10">
        <f t="shared" si="4"/>
        <v>154.68379657571418</v>
      </c>
      <c r="N31" s="9"/>
    </row>
    <row r="32" spans="2:14" ht="12.75">
      <c r="B32">
        <v>55</v>
      </c>
      <c r="C32" s="2">
        <f t="shared" si="0"/>
        <v>108</v>
      </c>
      <c r="E32" s="9">
        <f t="shared" si="1"/>
        <v>12</v>
      </c>
      <c r="G32" s="9">
        <f t="shared" si="2"/>
        <v>9.745079184269994</v>
      </c>
      <c r="H32" s="10">
        <f t="shared" si="3"/>
        <v>77.34189828785709</v>
      </c>
      <c r="I32" s="9"/>
      <c r="J32" s="10">
        <f t="shared" si="4"/>
        <v>154.68379657571418</v>
      </c>
      <c r="N32" s="9"/>
    </row>
    <row r="33" spans="2:14" ht="12.75">
      <c r="B33">
        <v>60</v>
      </c>
      <c r="C33" s="2">
        <f t="shared" si="0"/>
        <v>108</v>
      </c>
      <c r="E33" s="9">
        <f t="shared" si="1"/>
        <v>12</v>
      </c>
      <c r="G33" s="9">
        <f t="shared" si="2"/>
        <v>9.745079184269994</v>
      </c>
      <c r="H33" s="10">
        <f t="shared" si="3"/>
        <v>77.34189828785709</v>
      </c>
      <c r="I33" s="9"/>
      <c r="J33" s="10">
        <f t="shared" si="4"/>
        <v>154.68379657571418</v>
      </c>
      <c r="N33" s="9"/>
    </row>
    <row r="34" spans="2:14" ht="12.75">
      <c r="B34">
        <v>65</v>
      </c>
      <c r="C34" s="2">
        <f t="shared" si="0"/>
        <v>108</v>
      </c>
      <c r="E34" s="9">
        <f t="shared" si="1"/>
        <v>12</v>
      </c>
      <c r="G34" s="9">
        <f t="shared" si="2"/>
        <v>9.745079184269994</v>
      </c>
      <c r="H34" s="10">
        <f t="shared" si="3"/>
        <v>77.34189828785709</v>
      </c>
      <c r="I34" s="9"/>
      <c r="J34" s="10">
        <f t="shared" si="4"/>
        <v>154.68379657571418</v>
      </c>
      <c r="N34" s="9"/>
    </row>
    <row r="35" spans="2:14" ht="12.75">
      <c r="B35">
        <v>70</v>
      </c>
      <c r="C35" s="2">
        <f t="shared" si="0"/>
        <v>108</v>
      </c>
      <c r="E35" s="9">
        <f t="shared" si="1"/>
        <v>12</v>
      </c>
      <c r="G35" s="9">
        <f t="shared" si="2"/>
        <v>9.745079184269994</v>
      </c>
      <c r="H35" s="10">
        <f t="shared" si="3"/>
        <v>77.34189828785709</v>
      </c>
      <c r="I35" s="9"/>
      <c r="J35" s="10">
        <f t="shared" si="4"/>
        <v>154.68379657571418</v>
      </c>
      <c r="N35" s="9"/>
    </row>
    <row r="36" spans="2:14" ht="12.75">
      <c r="B36">
        <v>75</v>
      </c>
      <c r="C36" s="2">
        <f t="shared" si="0"/>
        <v>108</v>
      </c>
      <c r="E36" s="9">
        <f t="shared" si="1"/>
        <v>12</v>
      </c>
      <c r="G36" s="9">
        <f t="shared" si="2"/>
        <v>9.745079184269994</v>
      </c>
      <c r="H36" s="10">
        <f t="shared" si="3"/>
        <v>77.34189828785709</v>
      </c>
      <c r="I36" s="9"/>
      <c r="J36" s="10">
        <f t="shared" si="4"/>
        <v>154.68379657571418</v>
      </c>
      <c r="N36" s="9"/>
    </row>
    <row r="37" spans="2:14" ht="12.75">
      <c r="B37">
        <v>80</v>
      </c>
      <c r="C37" s="2">
        <f t="shared" si="0"/>
        <v>108</v>
      </c>
      <c r="E37" s="9">
        <f t="shared" si="1"/>
        <v>12</v>
      </c>
      <c r="G37" s="9">
        <f t="shared" si="2"/>
        <v>9.745079184269994</v>
      </c>
      <c r="H37" s="10">
        <f t="shared" si="3"/>
        <v>77.34189828785709</v>
      </c>
      <c r="I37" s="9"/>
      <c r="J37" s="10">
        <f t="shared" si="4"/>
        <v>154.68379657571418</v>
      </c>
      <c r="N37" s="9"/>
    </row>
    <row r="40" ht="12.75">
      <c r="B40" s="7" t="s">
        <v>25</v>
      </c>
    </row>
    <row r="41" spans="7:9" ht="12.75">
      <c r="G41" s="7" t="s">
        <v>32</v>
      </c>
      <c r="I41" s="7" t="s">
        <v>33</v>
      </c>
    </row>
    <row r="42" spans="2:10" ht="12.75">
      <c r="B42" s="8" t="s">
        <v>26</v>
      </c>
      <c r="C42" s="8" t="s">
        <v>16</v>
      </c>
      <c r="D42" s="8"/>
      <c r="E42" s="8" t="s">
        <v>17</v>
      </c>
      <c r="F42" s="8"/>
      <c r="G42" s="8" t="s">
        <v>18</v>
      </c>
      <c r="H42" s="8" t="s">
        <v>19</v>
      </c>
      <c r="I42" s="8"/>
      <c r="J42" s="8" t="s">
        <v>34</v>
      </c>
    </row>
    <row r="43" spans="2:14" ht="12.75">
      <c r="B43">
        <v>200</v>
      </c>
      <c r="C43" s="2">
        <f>ROUND($L$24*($L$21/(SQRT(E43/13)*$E$9*453.6/3600)),0)</f>
        <v>108</v>
      </c>
      <c r="E43" s="9">
        <f>IF($G$9,$D$9+(B43-100)*0.14503,$D$9)</f>
        <v>12</v>
      </c>
      <c r="G43" s="9">
        <f>SQRT(E43/13)*$E$9*453.6/3600</f>
        <v>9.745079184269994</v>
      </c>
      <c r="H43" s="10">
        <f>SQRT(E43/13)*$E$9</f>
        <v>77.34189828785709</v>
      </c>
      <c r="I43" s="9"/>
      <c r="J43" s="10">
        <f>(SQRT(E43/13)*$E$9)*$F$9</f>
        <v>154.68379657571418</v>
      </c>
      <c r="L43" s="7" t="s">
        <v>22</v>
      </c>
      <c r="N43" s="7"/>
    </row>
    <row r="44" spans="2:14" ht="12.75">
      <c r="B44">
        <v>190</v>
      </c>
      <c r="C44" s="2">
        <f aca="true" t="shared" si="5" ref="C44:C53">ROUND($L$24*($L$21/(SQRT(E44/13)*$E$9*453.6/3600)),0)</f>
        <v>108</v>
      </c>
      <c r="E44" s="9">
        <f aca="true" t="shared" si="6" ref="E44:E53">IF($G$9,$D$9+(B44-100)*0.14503,$D$9)</f>
        <v>12</v>
      </c>
      <c r="G44" s="9">
        <f aca="true" t="shared" si="7" ref="G44:G53">SQRT(E44/13)*$E$9*453.6/3600</f>
        <v>9.745079184269994</v>
      </c>
      <c r="H44" s="10">
        <f aca="true" t="shared" si="8" ref="H44:H53">SQRT(E44/13)*$E$9</f>
        <v>77.34189828785709</v>
      </c>
      <c r="I44" s="9"/>
      <c r="J44" s="10">
        <f aca="true" t="shared" si="9" ref="J44:J53">(SQRT(E44/13)*$E$9)*$F$9</f>
        <v>154.68379657571418</v>
      </c>
      <c r="L44" s="8" t="s">
        <v>23</v>
      </c>
      <c r="N44" s="8"/>
    </row>
    <row r="45" spans="2:14" ht="12.75">
      <c r="B45">
        <v>180</v>
      </c>
      <c r="C45" s="2">
        <f t="shared" si="5"/>
        <v>108</v>
      </c>
      <c r="E45" s="9">
        <f t="shared" si="6"/>
        <v>12</v>
      </c>
      <c r="G45" s="9">
        <f t="shared" si="7"/>
        <v>9.745079184269994</v>
      </c>
      <c r="H45" s="10">
        <f t="shared" si="8"/>
        <v>77.34189828785709</v>
      </c>
      <c r="I45" s="9"/>
      <c r="J45" s="10">
        <f t="shared" si="9"/>
        <v>154.68379657571418</v>
      </c>
      <c r="L45" s="7" t="s">
        <v>24</v>
      </c>
      <c r="N45" s="7"/>
    </row>
    <row r="46" spans="2:12" ht="12.75">
      <c r="B46">
        <v>170</v>
      </c>
      <c r="C46" s="2">
        <f t="shared" si="5"/>
        <v>108</v>
      </c>
      <c r="E46" s="9">
        <f t="shared" si="6"/>
        <v>12</v>
      </c>
      <c r="G46" s="9">
        <f t="shared" si="7"/>
        <v>9.745079184269994</v>
      </c>
      <c r="H46" s="10">
        <f t="shared" si="8"/>
        <v>77.34189828785709</v>
      </c>
      <c r="I46" s="9"/>
      <c r="J46" s="10">
        <f t="shared" si="9"/>
        <v>154.68379657571418</v>
      </c>
      <c r="L46">
        <f>ROUND(($H$43*$F$9/0.45)*0.85,0)</f>
        <v>292</v>
      </c>
    </row>
    <row r="47" spans="2:10" ht="12.75">
      <c r="B47">
        <v>160</v>
      </c>
      <c r="C47" s="2">
        <f t="shared" si="5"/>
        <v>108</v>
      </c>
      <c r="E47" s="9">
        <f t="shared" si="6"/>
        <v>12</v>
      </c>
      <c r="G47" s="9">
        <f t="shared" si="7"/>
        <v>9.745079184269994</v>
      </c>
      <c r="H47" s="10">
        <f t="shared" si="8"/>
        <v>77.34189828785709</v>
      </c>
      <c r="I47" s="9"/>
      <c r="J47" s="10">
        <f t="shared" si="9"/>
        <v>154.68379657571418</v>
      </c>
    </row>
    <row r="48" spans="2:10" ht="12.75">
      <c r="B48">
        <v>150</v>
      </c>
      <c r="C48" s="2">
        <f t="shared" si="5"/>
        <v>108</v>
      </c>
      <c r="E48" s="9">
        <f t="shared" si="6"/>
        <v>12</v>
      </c>
      <c r="G48" s="9">
        <f t="shared" si="7"/>
        <v>9.745079184269994</v>
      </c>
      <c r="H48" s="10">
        <f t="shared" si="8"/>
        <v>77.34189828785709</v>
      </c>
      <c r="I48" s="9"/>
      <c r="J48" s="10">
        <f t="shared" si="9"/>
        <v>154.68379657571418</v>
      </c>
    </row>
    <row r="49" spans="2:10" ht="12.75">
      <c r="B49">
        <v>140</v>
      </c>
      <c r="C49" s="2">
        <f t="shared" si="5"/>
        <v>108</v>
      </c>
      <c r="E49" s="9">
        <f t="shared" si="6"/>
        <v>12</v>
      </c>
      <c r="G49" s="9">
        <f t="shared" si="7"/>
        <v>9.745079184269994</v>
      </c>
      <c r="H49" s="10">
        <f t="shared" si="8"/>
        <v>77.34189828785709</v>
      </c>
      <c r="I49" s="9"/>
      <c r="J49" s="10">
        <f t="shared" si="9"/>
        <v>154.68379657571418</v>
      </c>
    </row>
    <row r="50" spans="2:10" ht="12.75">
      <c r="B50">
        <v>130</v>
      </c>
      <c r="C50" s="2">
        <f t="shared" si="5"/>
        <v>108</v>
      </c>
      <c r="E50" s="9">
        <f t="shared" si="6"/>
        <v>12</v>
      </c>
      <c r="G50" s="9">
        <f t="shared" si="7"/>
        <v>9.745079184269994</v>
      </c>
      <c r="H50" s="10">
        <f t="shared" si="8"/>
        <v>77.34189828785709</v>
      </c>
      <c r="I50" s="9"/>
      <c r="J50" s="10">
        <f t="shared" si="9"/>
        <v>154.68379657571418</v>
      </c>
    </row>
    <row r="51" spans="2:10" ht="12.75">
      <c r="B51">
        <v>120</v>
      </c>
      <c r="C51" s="2">
        <f t="shared" si="5"/>
        <v>108</v>
      </c>
      <c r="E51" s="9">
        <f t="shared" si="6"/>
        <v>12</v>
      </c>
      <c r="G51" s="9">
        <f t="shared" si="7"/>
        <v>9.745079184269994</v>
      </c>
      <c r="H51" s="10">
        <f t="shared" si="8"/>
        <v>77.34189828785709</v>
      </c>
      <c r="I51" s="9"/>
      <c r="J51" s="10">
        <f t="shared" si="9"/>
        <v>154.68379657571418</v>
      </c>
    </row>
    <row r="52" spans="2:10" ht="12.75">
      <c r="B52">
        <v>110</v>
      </c>
      <c r="C52" s="2">
        <f t="shared" si="5"/>
        <v>108</v>
      </c>
      <c r="E52" s="9">
        <f t="shared" si="6"/>
        <v>12</v>
      </c>
      <c r="G52" s="9">
        <f t="shared" si="7"/>
        <v>9.745079184269994</v>
      </c>
      <c r="H52" s="10">
        <f t="shared" si="8"/>
        <v>77.34189828785709</v>
      </c>
      <c r="I52" s="9"/>
      <c r="J52" s="10">
        <f t="shared" si="9"/>
        <v>154.68379657571418</v>
      </c>
    </row>
    <row r="53" spans="2:10" ht="12.75">
      <c r="B53">
        <v>100</v>
      </c>
      <c r="C53" s="2">
        <f t="shared" si="5"/>
        <v>108</v>
      </c>
      <c r="E53" s="9">
        <f t="shared" si="6"/>
        <v>12</v>
      </c>
      <c r="G53" s="9">
        <f t="shared" si="7"/>
        <v>9.745079184269994</v>
      </c>
      <c r="H53" s="10">
        <f t="shared" si="8"/>
        <v>77.34189828785709</v>
      </c>
      <c r="I53" s="9"/>
      <c r="J53" s="10">
        <f t="shared" si="9"/>
        <v>154.68379657571418</v>
      </c>
    </row>
    <row r="54" spans="9:10" ht="12.75">
      <c r="I54" s="9"/>
      <c r="J54" s="10"/>
    </row>
    <row r="55" spans="9:10" ht="12.75">
      <c r="I55" s="9"/>
      <c r="J55" s="10"/>
    </row>
    <row r="56" spans="2:10" ht="12.75">
      <c r="B56" t="s">
        <v>27</v>
      </c>
      <c r="I56" s="9"/>
      <c r="J56" s="10"/>
    </row>
    <row r="57" spans="9:10" ht="12.75">
      <c r="I57" s="9"/>
      <c r="J57" s="10"/>
    </row>
    <row r="58" spans="9:10" ht="12.75">
      <c r="I58" s="9"/>
      <c r="J58" s="10"/>
    </row>
    <row r="59" spans="9:10" ht="12.75">
      <c r="I59" s="9"/>
      <c r="J59" s="10"/>
    </row>
    <row r="60" spans="9:10" ht="12.75">
      <c r="I60" s="9"/>
      <c r="J60" s="1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</dc:creator>
  <cp:keywords/>
  <dc:description/>
  <cp:lastModifiedBy>john.beals</cp:lastModifiedBy>
  <dcterms:created xsi:type="dcterms:W3CDTF">2007-12-21T14:59:37Z</dcterms:created>
  <dcterms:modified xsi:type="dcterms:W3CDTF">2008-11-23T06:39:38Z</dcterms:modified>
  <cp:category/>
  <cp:version/>
  <cp:contentType/>
  <cp:contentStatus/>
</cp:coreProperties>
</file>